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A320\"/>
    </mc:Choice>
  </mc:AlternateContent>
  <xr:revisionPtr revIDLastSave="0" documentId="13_ncr:1_{2E4FCBD9-73F6-4492-864B-835BA6409605}" xr6:coauthVersionLast="47" xr6:coauthVersionMax="47" xr10:uidLastSave="{00000000-0000-0000-0000-000000000000}"/>
  <bookViews>
    <workbookView xWindow="4800" yWindow="3915" windowWidth="20910" windowHeight="11835" xr2:uid="{B41D42A7-C016-4BFB-AE8B-A7A38A57BD4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K19" i="1"/>
  <c r="K28" i="1" l="1"/>
  <c r="L28" i="1" s="1"/>
  <c r="C11" i="1"/>
  <c r="K26" i="1"/>
  <c r="G22" i="1"/>
  <c r="H22" i="1" s="1"/>
  <c r="G20" i="1"/>
  <c r="G21" i="1" s="1"/>
  <c r="C22" i="1"/>
  <c r="D22" i="1" s="1"/>
  <c r="C10" i="1"/>
  <c r="D10" i="1" s="1"/>
  <c r="C8" i="1"/>
  <c r="C6" i="1"/>
  <c r="C21" i="1"/>
  <c r="K31" i="1" l="1"/>
  <c r="K21" i="1"/>
  <c r="K20" i="1"/>
  <c r="K27" i="1"/>
  <c r="E12" i="1"/>
  <c r="K22" i="1"/>
  <c r="L22" i="1" s="1"/>
  <c r="D7" i="1"/>
  <c r="D8" i="1"/>
  <c r="D6" i="1"/>
  <c r="D14" i="1" l="1"/>
  <c r="D12" i="1"/>
  <c r="C14" i="1"/>
  <c r="K34" i="1"/>
  <c r="L34" i="1"/>
  <c r="K32" i="1" l="1"/>
  <c r="K33" i="1" s="1"/>
  <c r="D15" i="1"/>
  <c r="D16" i="1" s="1"/>
  <c r="C9" i="1"/>
  <c r="K7" i="1" l="1"/>
  <c r="K9" i="1" s="1"/>
  <c r="K8" i="1" s="1"/>
  <c r="C12" i="1"/>
  <c r="C15" i="1"/>
  <c r="C16" i="1" s="1"/>
</calcChain>
</file>

<file path=xl/sharedStrings.xml><?xml version="1.0" encoding="utf-8"?>
<sst xmlns="http://schemas.openxmlformats.org/spreadsheetml/2006/main" count="59" uniqueCount="40">
  <si>
    <t>Carburante</t>
  </si>
  <si>
    <t>Galloni</t>
  </si>
  <si>
    <t>Litri</t>
  </si>
  <si>
    <t>Libbre</t>
  </si>
  <si>
    <t>Kg</t>
  </si>
  <si>
    <t>Carico Utile</t>
  </si>
  <si>
    <t>Pilota</t>
  </si>
  <si>
    <t>Copilota</t>
  </si>
  <si>
    <t>Business</t>
  </si>
  <si>
    <t>Bag. Ant.</t>
  </si>
  <si>
    <t>Economy</t>
  </si>
  <si>
    <t>Bag. Post.</t>
  </si>
  <si>
    <t>n° pax</t>
  </si>
  <si>
    <t>(max 42)</t>
  </si>
  <si>
    <t>(max 138)</t>
  </si>
  <si>
    <t>TOTALE</t>
  </si>
  <si>
    <t>In Stiva</t>
  </si>
  <si>
    <t>A 320 Neo</t>
  </si>
  <si>
    <t>Block Fuel</t>
  </si>
  <si>
    <t>Trip Fuel</t>
  </si>
  <si>
    <t>End of Flight (reale)</t>
  </si>
  <si>
    <t>End of Flight (Scostamento)</t>
  </si>
  <si>
    <t>End of Flight (previsto)</t>
  </si>
  <si>
    <t>P.Spec.</t>
  </si>
  <si>
    <t>Pax</t>
  </si>
  <si>
    <t>(max 4.700 Kg)</t>
  </si>
  <si>
    <t>(max 6.350 Kg)</t>
  </si>
  <si>
    <t>Carico</t>
  </si>
  <si>
    <t>Pagante</t>
  </si>
  <si>
    <t>(max 44.100 lb - 20 T)</t>
  </si>
  <si>
    <t>OEW</t>
  </si>
  <si>
    <t>ZFW</t>
  </si>
  <si>
    <t>LW</t>
  </si>
  <si>
    <t>TOW</t>
  </si>
  <si>
    <t>(max 62.500)</t>
  </si>
  <si>
    <t>(max 66.000)</t>
  </si>
  <si>
    <t>(max 79.000)</t>
  </si>
  <si>
    <t>Simbrief: link per aggiungere l'aereo con i pesi corretti MSFS 2020</t>
  </si>
  <si>
    <t>Link per Take Off Performance Calculator</t>
  </si>
  <si>
    <t>PESI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</si>
</sst>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3" fontId="2" fillId="0" borderId="0" xfId="0" applyNumberFormat="1" applyFont="1"/>
    <xf numFmtId="3" fontId="1" fillId="0" borderId="0" xfId="0" applyNumberFormat="1" applyFont="1"/>
    <xf numFmtId="0" fontId="2" fillId="0" borderId="0" xfId="0" applyFont="1" applyAlignment="1">
      <alignment horizontal="center"/>
    </xf>
    <xf numFmtId="3" fontId="0" fillId="0" borderId="1" xfId="0" applyNumberFormat="1" applyBorder="1"/>
    <xf numFmtId="3" fontId="0" fillId="0" borderId="3" xfId="0" applyNumberFormat="1" applyBorder="1"/>
    <xf numFmtId="0" fontId="0" fillId="0" borderId="5" xfId="0" applyBorder="1"/>
    <xf numFmtId="3" fontId="1" fillId="0" borderId="6" xfId="0" applyNumberFormat="1" applyFont="1" applyBorder="1"/>
    <xf numFmtId="3" fontId="1" fillId="0" borderId="8" xfId="0" applyNumberFormat="1" applyFont="1" applyBorder="1"/>
    <xf numFmtId="0" fontId="0" fillId="0" borderId="7" xfId="0" applyBorder="1"/>
    <xf numFmtId="0" fontId="1" fillId="2" borderId="9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3" fontId="2" fillId="3" borderId="1" xfId="0" applyNumberFormat="1" applyFont="1" applyFill="1" applyBorder="1"/>
    <xf numFmtId="3" fontId="2" fillId="3" borderId="6" xfId="0" applyNumberFormat="1" applyFont="1" applyFill="1" applyBorder="1"/>
    <xf numFmtId="3" fontId="4" fillId="4" borderId="1" xfId="0" applyNumberFormat="1" applyFont="1" applyFill="1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9" fontId="1" fillId="2" borderId="7" xfId="0" applyNumberFormat="1" applyFont="1" applyFill="1" applyBorder="1" applyAlignment="1">
      <alignment horizontal="center"/>
    </xf>
    <xf numFmtId="0" fontId="0" fillId="0" borderId="15" xfId="0" applyBorder="1"/>
    <xf numFmtId="3" fontId="2" fillId="3" borderId="16" xfId="0" applyNumberFormat="1" applyFont="1" applyFill="1" applyBorder="1"/>
    <xf numFmtId="3" fontId="3" fillId="4" borderId="16" xfId="0" applyNumberFormat="1" applyFont="1" applyFill="1" applyBorder="1"/>
    <xf numFmtId="9" fontId="3" fillId="2" borderId="7" xfId="0" applyNumberFormat="1" applyFont="1" applyFill="1" applyBorder="1" applyAlignment="1">
      <alignment horizontal="center"/>
    </xf>
    <xf numFmtId="0" fontId="1" fillId="0" borderId="0" xfId="0" applyFont="1"/>
    <xf numFmtId="0" fontId="1" fillId="5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3" fontId="0" fillId="0" borderId="23" xfId="0" applyNumberFormat="1" applyBorder="1"/>
    <xf numFmtId="3" fontId="0" fillId="0" borderId="24" xfId="0" applyNumberFormat="1" applyBorder="1"/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1" fillId="5" borderId="12" xfId="0" applyFont="1" applyFill="1" applyBorder="1"/>
    <xf numFmtId="3" fontId="0" fillId="0" borderId="21" xfId="0" applyNumberFormat="1" applyBorder="1"/>
    <xf numFmtId="3" fontId="1" fillId="2" borderId="22" xfId="0" applyNumberFormat="1" applyFont="1" applyFill="1" applyBorder="1"/>
    <xf numFmtId="3" fontId="0" fillId="0" borderId="2" xfId="0" applyNumberFormat="1" applyBorder="1"/>
    <xf numFmtId="0" fontId="1" fillId="5" borderId="20" xfId="0" applyFont="1" applyFill="1" applyBorder="1"/>
    <xf numFmtId="0" fontId="0" fillId="5" borderId="10" xfId="0" applyFill="1" applyBorder="1"/>
    <xf numFmtId="3" fontId="1" fillId="2" borderId="4" xfId="0" applyNumberFormat="1" applyFont="1" applyFill="1" applyBorder="1"/>
    <xf numFmtId="0" fontId="0" fillId="5" borderId="29" xfId="0" applyFill="1" applyBorder="1"/>
    <xf numFmtId="3" fontId="1" fillId="2" borderId="30" xfId="0" applyNumberFormat="1" applyFont="1" applyFill="1" applyBorder="1"/>
    <xf numFmtId="3" fontId="4" fillId="4" borderId="24" xfId="0" applyNumberFormat="1" applyFont="1" applyFill="1" applyBorder="1"/>
    <xf numFmtId="3" fontId="4" fillId="4" borderId="25" xfId="0" applyNumberFormat="1" applyFont="1" applyFill="1" applyBorder="1"/>
    <xf numFmtId="0" fontId="1" fillId="5" borderId="10" xfId="0" applyFont="1" applyFill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1" fillId="5" borderId="13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3" fontId="0" fillId="0" borderId="6" xfId="0" applyNumberFormat="1" applyBorder="1"/>
    <xf numFmtId="0" fontId="6" fillId="0" borderId="0" xfId="1"/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abpro.cz/A320/" TargetMode="External"/><Relationship Id="rId1" Type="http://schemas.openxmlformats.org/officeDocument/2006/relationships/hyperlink" Target="https://www.simbrief.com/system/dispatch.php?sharefleet=eyJ0cyI6IjE2MDE3Mjk1MTkyOTMiLCJiYXNldHlwZSI6IkEzMjAiLCJjb21tZW50cyI6IiIsImljYW8iOiJBMzJOIiwibmFtZSI6IkEzMjAtTkVPIiwiZW5naW5lcyI6IkNGTTU2LTVCNC9QIiwicmVnIjoiTjMyMFNCIiwiZmluIjoiMjA1Iiwic2VsY2FsIjoiIiwiaGV4Y29kZSI6IiIsImNhdCI6Ik0iLCJwZXIiOiJDIiwiZXF1aXAiOiJTREUzRkdISVJXWSIsInRyYW5zcG9uZGVyIjoiTEIxIiwicGJuIjoiQTFCMUMxRDFPMVMxIiwiZXh0cmFybWsiOiIiLCJtYXhwYXgiOiIxODAiLCJ3Z3R1bml0cyI6IktHUyIsIm9ldyI6IjQxMDAwIiwibXpmdyI6IjY0MzE5IiwibXRvdyI6Ijc5MDAwIiwibWx3IjoiNjc0MDQiLCJtYXhmdWVsIjoiMjEyNzAiLCJwYXh3Z3QiOiI3NyIsImRlZmF1bHRjaSI6IiIsImZ1ZWxmYWN0b3IiOiJQMDAiLCJjcnVpc2VvZmZzZXQiOiJQMDAwMCJ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CD59-5A3D-4643-9DDD-A70C470C2FDA}">
  <dimension ref="A1:M34"/>
  <sheetViews>
    <sheetView tabSelected="1" topLeftCell="A4" workbookViewId="0">
      <selection activeCell="G20" sqref="G20"/>
    </sheetView>
  </sheetViews>
  <sheetFormatPr defaultRowHeight="15" x14ac:dyDescent="0.25"/>
  <cols>
    <col min="1" max="1" width="11.5703125" customWidth="1"/>
  </cols>
  <sheetData>
    <row r="1" spans="1:13" ht="23.25" customHeight="1" x14ac:dyDescent="0.25">
      <c r="A1" s="54" t="s">
        <v>17</v>
      </c>
      <c r="B1" s="54"/>
      <c r="C1" s="56" t="s">
        <v>37</v>
      </c>
      <c r="D1" s="56"/>
      <c r="E1" s="56"/>
      <c r="F1" s="56"/>
      <c r="G1" s="56"/>
      <c r="H1" s="56"/>
      <c r="I1" s="56"/>
    </row>
    <row r="2" spans="1:13" ht="23.25" customHeight="1" x14ac:dyDescent="0.25">
      <c r="A2" s="54"/>
      <c r="B2" s="54"/>
      <c r="C2" s="56" t="s">
        <v>38</v>
      </c>
      <c r="D2" s="56"/>
      <c r="E2" s="56"/>
      <c r="F2" s="56"/>
      <c r="G2" s="56"/>
      <c r="H2" s="56"/>
      <c r="I2" s="56"/>
    </row>
    <row r="3" spans="1:13" ht="23.25" customHeight="1" x14ac:dyDescent="0.25">
      <c r="A3" s="54"/>
      <c r="B3" s="54"/>
      <c r="C3" s="51"/>
    </row>
    <row r="4" spans="1:13" ht="15.75" thickBot="1" x14ac:dyDescent="0.3">
      <c r="B4" s="2"/>
      <c r="C4" s="3"/>
      <c r="D4" s="3"/>
      <c r="E4" s="3"/>
    </row>
    <row r="5" spans="1:13" ht="15.75" thickBot="1" x14ac:dyDescent="0.3">
      <c r="C5" s="26" t="s">
        <v>3</v>
      </c>
      <c r="D5" s="27" t="s">
        <v>4</v>
      </c>
      <c r="E5" s="28" t="s">
        <v>12</v>
      </c>
      <c r="J5" s="57" t="s">
        <v>39</v>
      </c>
      <c r="K5" s="58"/>
      <c r="L5" s="58"/>
      <c r="M5" s="59"/>
    </row>
    <row r="6" spans="1:13" x14ac:dyDescent="0.25">
      <c r="A6" s="25" t="s">
        <v>5</v>
      </c>
      <c r="B6" s="31" t="s">
        <v>6</v>
      </c>
      <c r="C6" s="29">
        <f>E6*170</f>
        <v>170</v>
      </c>
      <c r="D6" s="6">
        <f t="shared" ref="D6:D10" si="0">C6/2.205</f>
        <v>77.097505668934232</v>
      </c>
      <c r="E6" s="12">
        <v>1</v>
      </c>
      <c r="J6" s="45" t="s">
        <v>30</v>
      </c>
      <c r="K6" s="6">
        <v>41000</v>
      </c>
      <c r="L6" s="46"/>
      <c r="M6" s="47"/>
    </row>
    <row r="7" spans="1:13" x14ac:dyDescent="0.25">
      <c r="B7" s="32" t="s">
        <v>7</v>
      </c>
      <c r="C7" s="30">
        <v>170</v>
      </c>
      <c r="D7" s="5">
        <f t="shared" si="0"/>
        <v>77.097505668934232</v>
      </c>
      <c r="E7" s="13">
        <v>1</v>
      </c>
      <c r="J7" s="48" t="s">
        <v>31</v>
      </c>
      <c r="K7" s="5">
        <f>K6+D12</f>
        <v>56018.140589569157</v>
      </c>
      <c r="L7" s="60" t="s">
        <v>34</v>
      </c>
      <c r="M7" s="61"/>
    </row>
    <row r="8" spans="1:13" x14ac:dyDescent="0.25">
      <c r="B8" s="32" t="s">
        <v>8</v>
      </c>
      <c r="C8" s="30">
        <f>E8*170</f>
        <v>2550</v>
      </c>
      <c r="D8" s="5">
        <f t="shared" si="0"/>
        <v>1156.4625850340135</v>
      </c>
      <c r="E8" s="13">
        <v>15</v>
      </c>
      <c r="F8" s="52" t="s">
        <v>13</v>
      </c>
      <c r="G8" s="53"/>
      <c r="J8" s="48" t="s">
        <v>32</v>
      </c>
      <c r="K8" s="5">
        <f>K9-G19</f>
        <v>60218.140589569157</v>
      </c>
      <c r="L8" s="60" t="s">
        <v>35</v>
      </c>
      <c r="M8" s="61"/>
    </row>
    <row r="9" spans="1:13" ht="15.75" thickBot="1" x14ac:dyDescent="0.3">
      <c r="B9" s="32" t="s">
        <v>9</v>
      </c>
      <c r="C9" s="43">
        <f>D9*2.205</f>
        <v>4410</v>
      </c>
      <c r="D9" s="14">
        <v>2000</v>
      </c>
      <c r="E9" s="7"/>
      <c r="F9" s="52" t="s">
        <v>25</v>
      </c>
      <c r="G9" s="53"/>
      <c r="J9" s="49" t="s">
        <v>33</v>
      </c>
      <c r="K9" s="50">
        <f>K7+C19</f>
        <v>63518.140589569157</v>
      </c>
      <c r="L9" s="62" t="s">
        <v>36</v>
      </c>
      <c r="M9" s="63"/>
    </row>
    <row r="10" spans="1:13" x14ac:dyDescent="0.25">
      <c r="B10" s="32" t="s">
        <v>10</v>
      </c>
      <c r="C10" s="43">
        <f>E10*170</f>
        <v>14790</v>
      </c>
      <c r="D10" s="5">
        <f t="shared" si="0"/>
        <v>6707.482993197279</v>
      </c>
      <c r="E10" s="13">
        <v>87</v>
      </c>
      <c r="F10" s="52" t="s">
        <v>14</v>
      </c>
      <c r="G10" s="53"/>
    </row>
    <row r="11" spans="1:13" ht="15.75" thickBot="1" x14ac:dyDescent="0.3">
      <c r="B11" s="33" t="s">
        <v>11</v>
      </c>
      <c r="C11" s="44">
        <f>D11*2.205</f>
        <v>11025</v>
      </c>
      <c r="D11" s="15">
        <v>5000</v>
      </c>
      <c r="E11" s="10"/>
      <c r="F11" s="52" t="s">
        <v>26</v>
      </c>
      <c r="G11" s="53"/>
    </row>
    <row r="12" spans="1:13" ht="15.75" thickBot="1" x14ac:dyDescent="0.3">
      <c r="B12" s="34" t="s">
        <v>15</v>
      </c>
      <c r="C12" s="44">
        <f>D12*2.205</f>
        <v>33115</v>
      </c>
      <c r="D12" s="9">
        <f>SUM(D6:D11)</f>
        <v>15018.140589569161</v>
      </c>
      <c r="E12" s="11">
        <f>E8+E10</f>
        <v>102</v>
      </c>
    </row>
    <row r="13" spans="1:13" ht="15.75" thickBot="1" x14ac:dyDescent="0.3"/>
    <row r="14" spans="1:13" x14ac:dyDescent="0.25">
      <c r="A14" s="25" t="s">
        <v>27</v>
      </c>
      <c r="B14" s="39" t="s">
        <v>24</v>
      </c>
      <c r="C14" s="6">
        <f>D14*2.205</f>
        <v>17340</v>
      </c>
      <c r="D14" s="40">
        <f>D8+D10</f>
        <v>7863.9455782312925</v>
      </c>
    </row>
    <row r="15" spans="1:13" ht="15.75" thickBot="1" x14ac:dyDescent="0.3">
      <c r="A15" s="25" t="s">
        <v>28</v>
      </c>
      <c r="B15" s="41" t="s">
        <v>16</v>
      </c>
      <c r="C15" s="37">
        <f>D15*2.205</f>
        <v>15435</v>
      </c>
      <c r="D15" s="42">
        <f>D11+D9</f>
        <v>7000</v>
      </c>
      <c r="E15" s="25"/>
    </row>
    <row r="16" spans="1:13" ht="15.75" thickBot="1" x14ac:dyDescent="0.3">
      <c r="B16" s="38" t="s">
        <v>15</v>
      </c>
      <c r="C16" s="35">
        <f>C14+C15</f>
        <v>32775</v>
      </c>
      <c r="D16" s="36">
        <f>D14+D15</f>
        <v>14863.945578231293</v>
      </c>
      <c r="E16" s="52" t="s">
        <v>29</v>
      </c>
      <c r="F16" s="55"/>
      <c r="G16" s="55"/>
    </row>
    <row r="17" spans="1:12" ht="15.75" thickBot="1" x14ac:dyDescent="0.3"/>
    <row r="18" spans="1:12" ht="15.75" thickBot="1" x14ac:dyDescent="0.3">
      <c r="A18" s="25" t="s">
        <v>0</v>
      </c>
      <c r="B18" s="64" t="s">
        <v>18</v>
      </c>
      <c r="C18" s="65"/>
      <c r="D18" s="66"/>
      <c r="F18" s="64" t="s">
        <v>19</v>
      </c>
      <c r="G18" s="65"/>
      <c r="H18" s="66"/>
      <c r="J18" s="64" t="s">
        <v>22</v>
      </c>
      <c r="K18" s="65"/>
      <c r="L18" s="66"/>
    </row>
    <row r="19" spans="1:12" x14ac:dyDescent="0.25">
      <c r="B19" s="21" t="s">
        <v>4</v>
      </c>
      <c r="C19" s="22">
        <v>7500</v>
      </c>
      <c r="D19" s="18"/>
      <c r="F19" s="21" t="s">
        <v>4</v>
      </c>
      <c r="G19" s="22">
        <v>3300</v>
      </c>
      <c r="H19" s="18"/>
      <c r="J19" s="21" t="s">
        <v>4</v>
      </c>
      <c r="K19" s="23">
        <f>C19-G19</f>
        <v>4200</v>
      </c>
      <c r="L19" s="18"/>
    </row>
    <row r="20" spans="1:12" x14ac:dyDescent="0.25">
      <c r="A20" s="1" t="s">
        <v>23</v>
      </c>
      <c r="B20" s="17" t="s">
        <v>2</v>
      </c>
      <c r="C20" s="16">
        <f>C19/A21</f>
        <v>9445.843828715364</v>
      </c>
      <c r="D20" s="18"/>
      <c r="F20" s="17" t="s">
        <v>2</v>
      </c>
      <c r="G20" s="16">
        <f>G19/A21</f>
        <v>4156.1712846347609</v>
      </c>
      <c r="H20" s="18"/>
      <c r="J20" s="17" t="s">
        <v>2</v>
      </c>
      <c r="K20" s="16">
        <f>C20-G20</f>
        <v>5289.6725440806031</v>
      </c>
      <c r="L20" s="18"/>
    </row>
    <row r="21" spans="1:12" x14ac:dyDescent="0.25">
      <c r="A21" s="4">
        <v>0.79400000000000004</v>
      </c>
      <c r="B21" s="17" t="s">
        <v>1</v>
      </c>
      <c r="C21" s="5">
        <f>C20/3.785</f>
        <v>2495.5994263448779</v>
      </c>
      <c r="D21" s="18"/>
      <c r="F21" s="17" t="s">
        <v>1</v>
      </c>
      <c r="G21" s="5">
        <f>G20/3.785</f>
        <v>1098.0637475917465</v>
      </c>
      <c r="H21" s="18"/>
      <c r="J21" s="17" t="s">
        <v>1</v>
      </c>
      <c r="K21" s="5">
        <f>C21-G21</f>
        <v>1397.5356787531314</v>
      </c>
      <c r="L21" s="18"/>
    </row>
    <row r="22" spans="1:12" ht="15.75" thickBot="1" x14ac:dyDescent="0.3">
      <c r="B22" s="19" t="s">
        <v>3</v>
      </c>
      <c r="C22" s="8">
        <f>C19*2.205</f>
        <v>16537.5</v>
      </c>
      <c r="D22" s="20">
        <f>C22/41989</f>
        <v>0.39385315201600418</v>
      </c>
      <c r="F22" s="19" t="s">
        <v>3</v>
      </c>
      <c r="G22" s="8">
        <f>G19*2.205</f>
        <v>7276.5</v>
      </c>
      <c r="H22" s="20">
        <f>G22/41989</f>
        <v>0.17329538688704185</v>
      </c>
      <c r="J22" s="19" t="s">
        <v>3</v>
      </c>
      <c r="K22" s="8">
        <f>C22-G22</f>
        <v>9261</v>
      </c>
      <c r="L22" s="24">
        <f>K22/41989</f>
        <v>0.22055776512896236</v>
      </c>
    </row>
    <row r="23" spans="1:12" ht="15.75" thickBot="1" x14ac:dyDescent="0.3"/>
    <row r="24" spans="1:12" ht="15.75" thickBot="1" x14ac:dyDescent="0.3">
      <c r="J24" s="64" t="s">
        <v>20</v>
      </c>
      <c r="K24" s="65"/>
      <c r="L24" s="66"/>
    </row>
    <row r="25" spans="1:12" x14ac:dyDescent="0.25">
      <c r="J25" s="21" t="s">
        <v>4</v>
      </c>
      <c r="K25" s="22">
        <v>0</v>
      </c>
      <c r="L25" s="18"/>
    </row>
    <row r="26" spans="1:12" x14ac:dyDescent="0.25">
      <c r="J26" s="17" t="s">
        <v>2</v>
      </c>
      <c r="K26" s="16">
        <f>K25/A21</f>
        <v>0</v>
      </c>
      <c r="L26" s="18"/>
    </row>
    <row r="27" spans="1:12" x14ac:dyDescent="0.25">
      <c r="J27" s="17" t="s">
        <v>1</v>
      </c>
      <c r="K27" s="5">
        <f>K26/3.785</f>
        <v>0</v>
      </c>
      <c r="L27" s="18"/>
    </row>
    <row r="28" spans="1:12" ht="15.75" thickBot="1" x14ac:dyDescent="0.3">
      <c r="J28" s="19" t="s">
        <v>3</v>
      </c>
      <c r="K28" s="8">
        <f>K25*2.205</f>
        <v>0</v>
      </c>
      <c r="L28" s="24">
        <f>K28/41989</f>
        <v>0</v>
      </c>
    </row>
    <row r="29" spans="1:12" ht="15.75" thickBot="1" x14ac:dyDescent="0.3"/>
    <row r="30" spans="1:12" ht="15.75" thickBot="1" x14ac:dyDescent="0.3">
      <c r="J30" s="64" t="s">
        <v>21</v>
      </c>
      <c r="K30" s="65"/>
      <c r="L30" s="66"/>
    </row>
    <row r="31" spans="1:12" x14ac:dyDescent="0.25">
      <c r="J31" s="21" t="s">
        <v>4</v>
      </c>
      <c r="K31" s="23">
        <f>K25-K19</f>
        <v>-4200</v>
      </c>
      <c r="L31" s="18"/>
    </row>
    <row r="32" spans="1:12" x14ac:dyDescent="0.25">
      <c r="J32" s="17" t="s">
        <v>2</v>
      </c>
      <c r="K32" s="16">
        <f>K31/A21</f>
        <v>-5289.672544080604</v>
      </c>
      <c r="L32" s="18"/>
    </row>
    <row r="33" spans="10:12" x14ac:dyDescent="0.25">
      <c r="J33" s="17" t="s">
        <v>1</v>
      </c>
      <c r="K33" s="5">
        <f>K32/3.785</f>
        <v>-1397.5356787531318</v>
      </c>
      <c r="L33" s="18"/>
    </row>
    <row r="34" spans="10:12" ht="15.75" thickBot="1" x14ac:dyDescent="0.3">
      <c r="J34" s="19" t="s">
        <v>3</v>
      </c>
      <c r="K34" s="8">
        <f>K28-K22</f>
        <v>-9261</v>
      </c>
      <c r="L34" s="24">
        <f>L28-L22</f>
        <v>-0.22055776512896236</v>
      </c>
    </row>
  </sheetData>
  <mergeCells count="17">
    <mergeCell ref="J18:L18"/>
    <mergeCell ref="J24:L24"/>
    <mergeCell ref="J30:L30"/>
    <mergeCell ref="B18:D18"/>
    <mergeCell ref="F18:H18"/>
    <mergeCell ref="J5:M5"/>
    <mergeCell ref="L7:M7"/>
    <mergeCell ref="L8:M8"/>
    <mergeCell ref="L9:M9"/>
    <mergeCell ref="F8:G8"/>
    <mergeCell ref="F9:G9"/>
    <mergeCell ref="F10:G10"/>
    <mergeCell ref="F11:G11"/>
    <mergeCell ref="A1:B3"/>
    <mergeCell ref="E16:G16"/>
    <mergeCell ref="C1:I1"/>
    <mergeCell ref="C2:I2"/>
  </mergeCells>
  <conditionalFormatting sqref="E6">
    <cfRule type="cellIs" dxfId="11" priority="12" operator="greaterThan">
      <formula>1</formula>
    </cfRule>
  </conditionalFormatting>
  <conditionalFormatting sqref="E7">
    <cfRule type="cellIs" dxfId="10" priority="11" operator="greaterThan">
      <formula>1</formula>
    </cfRule>
  </conditionalFormatting>
  <conditionalFormatting sqref="E8">
    <cfRule type="cellIs" dxfId="9" priority="10" operator="greaterThan">
      <formula>42</formula>
    </cfRule>
  </conditionalFormatting>
  <conditionalFormatting sqref="D9">
    <cfRule type="cellIs" dxfId="8" priority="9" operator="greaterThan">
      <formula>4700</formula>
    </cfRule>
  </conditionalFormatting>
  <conditionalFormatting sqref="E10">
    <cfRule type="cellIs" dxfId="7" priority="8" operator="greaterThan">
      <formula>138</formula>
    </cfRule>
  </conditionalFormatting>
  <conditionalFormatting sqref="D11">
    <cfRule type="cellIs" dxfId="6" priority="7" operator="greaterThan">
      <formula>6350</formula>
    </cfRule>
  </conditionalFormatting>
  <conditionalFormatting sqref="C19">
    <cfRule type="cellIs" dxfId="5" priority="6" operator="greaterThan">
      <formula>19000</formula>
    </cfRule>
  </conditionalFormatting>
  <conditionalFormatting sqref="K7">
    <cfRule type="cellIs" dxfId="4" priority="5" operator="greaterThan">
      <formula>62500</formula>
    </cfRule>
  </conditionalFormatting>
  <conditionalFormatting sqref="K8">
    <cfRule type="cellIs" dxfId="3" priority="4" operator="greaterThan">
      <formula>66000</formula>
    </cfRule>
  </conditionalFormatting>
  <conditionalFormatting sqref="K9">
    <cfRule type="cellIs" dxfId="2" priority="3" operator="greaterThan">
      <formula>79000</formula>
    </cfRule>
  </conditionalFormatting>
  <conditionalFormatting sqref="C16">
    <cfRule type="cellIs" dxfId="1" priority="2" operator="greaterThan">
      <formula>44100</formula>
    </cfRule>
  </conditionalFormatting>
  <conditionalFormatting sqref="D16">
    <cfRule type="cellIs" dxfId="0" priority="1" operator="greaterThan">
      <formula>20000</formula>
    </cfRule>
  </conditionalFormatting>
  <hyperlinks>
    <hyperlink ref="C1" r:id="rId1" xr:uid="{65521F94-B4E8-4DCF-90FF-50058E13543B}"/>
    <hyperlink ref="C2" r:id="rId2" xr:uid="{BD884BC5-A077-43FD-9B03-5726096DF68F}"/>
  </hyperlinks>
  <pageMargins left="0.7" right="0.7" top="0.75" bottom="0.75" header="0.3" footer="0.3"/>
  <pageSetup paperSize="9" orientation="portrait" r:id="rId3"/>
  <ignoredErrors>
    <ignoredError sqref="C9:C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Diego</cp:lastModifiedBy>
  <cp:lastPrinted>2022-02-14T20:15:08Z</cp:lastPrinted>
  <dcterms:created xsi:type="dcterms:W3CDTF">2020-10-02T15:46:47Z</dcterms:created>
  <dcterms:modified xsi:type="dcterms:W3CDTF">2022-04-12T17:01:41Z</dcterms:modified>
</cp:coreProperties>
</file>